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20" windowWidth="12120" windowHeight="8835" activeTab="2"/>
  </bookViews>
  <sheets>
    <sheet name="PnL" sheetId="1" r:id="rId1"/>
    <sheet name="B.Sheet" sheetId="2" r:id="rId2"/>
    <sheet name="cash flow" sheetId="3" r:id="rId3"/>
    <sheet name="changes in equity" sheetId="4" r:id="rId4"/>
    <sheet name="Part A2" sheetId="5" r:id="rId5"/>
  </sheets>
  <definedNames>
    <definedName name="_xlnm.Print_Area" localSheetId="1">'B.Sheet'!$A$1:$F$54</definedName>
    <definedName name="_xlnm.Print_Area" localSheetId="2">'cash flow'!$A$1:$C$53</definedName>
  </definedNames>
  <calcPr fullCalcOnLoad="1"/>
</workbook>
</file>

<file path=xl/sharedStrings.xml><?xml version="1.0" encoding="utf-8"?>
<sst xmlns="http://schemas.openxmlformats.org/spreadsheetml/2006/main" count="218" uniqueCount="129">
  <si>
    <t>EASTERN PACIFIC INDUSTRIAL CORPORATION BERHAD</t>
  </si>
  <si>
    <t>CONDENSED CONSOLIDATED INCOME STATEMENT</t>
  </si>
  <si>
    <t>FOR THE QUARTER ENDED 30 SEPTEMBER 2002</t>
  </si>
  <si>
    <t>Company no: 66667-K</t>
  </si>
  <si>
    <t>(Incorporated in Malaysia)</t>
  </si>
  <si>
    <t xml:space="preserve">           INDIVIDUAL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</si>
  <si>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</si>
  <si>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</si>
  <si>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</si>
  <si>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</si>
  <si>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</si>
  <si>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</si>
  <si>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</si>
  <si>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</si>
  <si>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Revenue</t>
  </si>
  <si>
    <t>Other operating income</t>
  </si>
  <si>
    <t>Allowance for diminution in value of investments</t>
  </si>
  <si>
    <t>Profit from operations</t>
  </si>
  <si>
    <t>Tax</t>
  </si>
  <si>
    <t>Minority expenses</t>
  </si>
  <si>
    <t>Net profit for the year</t>
  </si>
  <si>
    <t>Net profit for the period</t>
  </si>
  <si>
    <t>Earnings per share (sen)</t>
  </si>
  <si>
    <t>- basic</t>
  </si>
  <si>
    <t>- diluted</t>
  </si>
  <si>
    <t>Dividends per share (sen)</t>
  </si>
  <si>
    <t>30/09/2002</t>
  </si>
  <si>
    <t>30/09/2001</t>
  </si>
  <si>
    <t>AS AT END OF</t>
  </si>
  <si>
    <t>AS AT PRECEDING</t>
  </si>
  <si>
    <t>FINANCIAL</t>
  </si>
  <si>
    <t>YEAR END</t>
  </si>
  <si>
    <t>31/12/2001</t>
  </si>
  <si>
    <t>RM' 000</t>
  </si>
  <si>
    <t>Property, plant and equipment</t>
  </si>
  <si>
    <t>Long term investments</t>
  </si>
  <si>
    <t>Intangible assets</t>
  </si>
  <si>
    <t>Other long term assets</t>
  </si>
  <si>
    <t>Current assets</t>
  </si>
  <si>
    <t xml:space="preserve">         </t>
  </si>
  <si>
    <t>Inventories</t>
  </si>
  <si>
    <t>Current liabilities</t>
  </si>
  <si>
    <t>Provision for taxation</t>
  </si>
  <si>
    <t xml:space="preserve">Net current assets </t>
  </si>
  <si>
    <t>Total</t>
  </si>
  <si>
    <t>Shareholders' funds</t>
  </si>
  <si>
    <t>Share capital</t>
  </si>
  <si>
    <t>Reserves</t>
  </si>
  <si>
    <t>Minority interests</t>
  </si>
  <si>
    <t>Other long term liabilities</t>
  </si>
  <si>
    <t>Deferred taxation</t>
  </si>
  <si>
    <t xml:space="preserve"> </t>
  </si>
  <si>
    <t>Net tangible assets per share ( RM )</t>
  </si>
  <si>
    <t>AS AT 30 SEPTEMBER 2002</t>
  </si>
  <si>
    <t>FOR THE PERIOD ENDED 30 SEPTEMBER 2002</t>
  </si>
  <si>
    <t xml:space="preserve">        CUMULATIVE QUARTER</t>
  </si>
  <si>
    <t xml:space="preserve">Share </t>
  </si>
  <si>
    <t xml:space="preserve">Revaluation </t>
  </si>
  <si>
    <t xml:space="preserve">Retained </t>
  </si>
  <si>
    <t>premium</t>
  </si>
  <si>
    <t>reserve</t>
  </si>
  <si>
    <t>earnings</t>
  </si>
  <si>
    <t>At 1 January 2001</t>
  </si>
  <si>
    <t>Dividends</t>
  </si>
  <si>
    <t>At 31 December 2001</t>
  </si>
  <si>
    <t>At 1 January 2002</t>
  </si>
  <si>
    <t>Prior year adjustment</t>
  </si>
  <si>
    <t>Restated balance</t>
  </si>
  <si>
    <t>Dividend paid</t>
  </si>
  <si>
    <t>At 30 September 2002</t>
  </si>
  <si>
    <t xml:space="preserve">(The Condensed Consolidated Statements of Changes in Equity should be read in conjunction with the Annual Financial Report </t>
  </si>
  <si>
    <t>for the year ended 31 December 2001)</t>
  </si>
  <si>
    <t>CONDENSED CONSOLIDATED STATEMENT OF CHANGES IN EQUITY</t>
  </si>
  <si>
    <t>9 MONTH QUARTER ENDED</t>
  </si>
  <si>
    <t>30 SEPTEMBER 2002</t>
  </si>
  <si>
    <t>CONDENSED CONSOLIDATED CASH FLOW STATEMENTS</t>
  </si>
  <si>
    <t>CONDENSED CONSOLIDATED BALANCE SHEET</t>
  </si>
  <si>
    <t xml:space="preserve">(The Condensed Consolidated Income Statements should be read in conjunction with the Annual Financial Report </t>
  </si>
  <si>
    <t>PART A2: SUMMARY OF KEY FINANCIAL INFORMATION</t>
  </si>
  <si>
    <t>FOR THE FINANCIAL PERIOD ENDED 30 SEPTEMBER 2002</t>
  </si>
  <si>
    <t>Profit/ (Loss) before tax</t>
  </si>
  <si>
    <t>Profit/ (Loss) after tax and minority interest</t>
  </si>
  <si>
    <t>Net profit/ (loss) for the period</t>
  </si>
  <si>
    <t>Basic earnings/ (loss) per share (sen)</t>
  </si>
  <si>
    <t>Net tangible assets per share (RM)</t>
  </si>
  <si>
    <t>Profit/ (Loss) from operations</t>
  </si>
  <si>
    <t>Gross interest expenses</t>
  </si>
  <si>
    <t>PART A3: ADDITIONAL INFORMATIONS</t>
  </si>
  <si>
    <t>Operating Expenses</t>
  </si>
  <si>
    <t>Trade and others receivables</t>
  </si>
  <si>
    <t>Trade and others payables</t>
  </si>
  <si>
    <t>Share Capital</t>
  </si>
  <si>
    <t>Movements during the period:</t>
  </si>
  <si>
    <t>(Restated)</t>
  </si>
  <si>
    <t>Profit after tax</t>
  </si>
  <si>
    <t>Net profit before tax</t>
  </si>
  <si>
    <t xml:space="preserve">Cash &amp; cash equivalents: </t>
  </si>
  <si>
    <t>- at start of period</t>
  </si>
  <si>
    <t>- at end of period</t>
  </si>
  <si>
    <t>Changes in cash &amp; cash equivalents</t>
  </si>
  <si>
    <t>Operating Activities</t>
  </si>
  <si>
    <t>Investing Activities</t>
  </si>
  <si>
    <t>Changes in working capital</t>
  </si>
  <si>
    <t>Net change in current assets</t>
  </si>
  <si>
    <t>Net change in current liabilities</t>
  </si>
  <si>
    <t>Net cash flows from operating activities</t>
  </si>
  <si>
    <t>Dividends paid to shareholders</t>
  </si>
  <si>
    <t>Purchase of short term investments</t>
  </si>
  <si>
    <t>Proceeds from disposal of investments</t>
  </si>
  <si>
    <t>Cash from operation</t>
  </si>
  <si>
    <t>Tax paid</t>
  </si>
  <si>
    <t>Adjustments for non cash flow:</t>
  </si>
  <si>
    <t>Non-cash items</t>
  </si>
  <si>
    <t>Retirement benefits paid</t>
  </si>
  <si>
    <t>Property, plant &amp; equipment</t>
  </si>
  <si>
    <t>- addition</t>
  </si>
  <si>
    <t>- proceeds from disposal</t>
  </si>
  <si>
    <t>Net cash flows from investing activities</t>
  </si>
  <si>
    <t>depreciaitom</t>
  </si>
  <si>
    <t>profit from disposal</t>
  </si>
  <si>
    <t>doubtful debts</t>
  </si>
  <si>
    <t>diminution</t>
  </si>
  <si>
    <t>Financing Activity</t>
  </si>
  <si>
    <t>(The Condensed Consolidated Cash Flow Statements should be read in conjunction with the Annual Financial</t>
  </si>
  <si>
    <t>Report for the year ended 31 December 2001)</t>
  </si>
  <si>
    <t xml:space="preserve">Gross interest income </t>
  </si>
  <si>
    <t>Tax recoverable</t>
  </si>
  <si>
    <t>Cash and cash equivalents</t>
  </si>
  <si>
    <t xml:space="preserve">(The Condensed Consolidated Balance Sheets should be read in conjunction with the Annual Financial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</si>
</sst>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" xfId="15" applyNumberFormat="1" applyBorder="1" applyAlignment="1">
      <alignment/>
    </xf>
    <xf numFmtId="172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 quotePrefix="1">
      <alignment horizontal="center"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2" fillId="0" borderId="0" xfId="15" applyNumberFormat="1" applyFont="1" applyAlignment="1">
      <alignment/>
    </xf>
    <xf numFmtId="0" fontId="0" fillId="0" borderId="0" xfId="0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43" fontId="0" fillId="0" borderId="0" xfId="15" applyAlignment="1">
      <alignment/>
    </xf>
    <xf numFmtId="41" fontId="0" fillId="0" borderId="1" xfId="15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left" inden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1" fontId="0" fillId="0" borderId="3" xfId="15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41" fontId="0" fillId="0" borderId="0" xfId="15" applyNumberFormat="1" applyFill="1" applyAlignment="1">
      <alignment/>
    </xf>
    <xf numFmtId="41" fontId="0" fillId="0" borderId="1" xfId="15" applyNumberFormat="1" applyFill="1" applyBorder="1" applyAlignment="1">
      <alignment/>
    </xf>
    <xf numFmtId="41" fontId="0" fillId="0" borderId="3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B10">
      <selection activeCell="E26" sqref="E26"/>
    </sheetView>
  </sheetViews>
  <sheetFormatPr defaultColWidth="9.140625" defaultRowHeight="12.75"/>
  <cols>
    <col min="1" max="1" width="4.7109375" style="0" customWidth="1"/>
    <col min="2" max="2" width="40.421875" style="0" customWidth="1"/>
    <col min="3" max="3" width="13.28125" style="0" customWidth="1"/>
    <col min="4" max="4" width="17.57421875" style="0" bestFit="1" customWidth="1"/>
    <col min="5" max="5" width="13.140625" style="0" customWidth="1"/>
    <col min="6" max="6" width="17.57421875" style="0" bestFit="1" customWidth="1"/>
  </cols>
  <sheetData>
    <row r="1" ht="15.75">
      <c r="A1" s="1" t="s">
        <v>0</v>
      </c>
    </row>
    <row r="2" ht="12.75">
      <c r="A2" s="2" t="s">
        <v>3</v>
      </c>
    </row>
    <row r="3" ht="12.75">
      <c r="A3" t="s">
        <v>4</v>
      </c>
    </row>
    <row r="6" ht="15.75">
      <c r="A6" s="1" t="s">
        <v>1</v>
      </c>
    </row>
    <row r="7" ht="15.75">
      <c r="A7" s="1" t="s">
        <v>2</v>
      </c>
    </row>
    <row r="8" ht="12.75">
      <c r="C8" s="3"/>
    </row>
    <row r="9" spans="3:6" ht="12.75">
      <c r="C9" s="17" t="s">
        <v>5</v>
      </c>
      <c r="D9" s="16"/>
      <c r="E9" s="17" t="s">
        <v>55</v>
      </c>
      <c r="F9" s="16"/>
    </row>
    <row r="10" spans="3:6" ht="12.75">
      <c r="C10" s="16" t="s">
        <v>6</v>
      </c>
      <c r="D10" s="16" t="s">
        <v>7</v>
      </c>
      <c r="E10" s="16" t="s">
        <v>6</v>
      </c>
      <c r="F10" s="16" t="s">
        <v>7</v>
      </c>
    </row>
    <row r="11" spans="3:6" ht="12.75">
      <c r="C11" s="16" t="s">
        <v>8</v>
      </c>
      <c r="D11" s="16" t="s">
        <v>9</v>
      </c>
      <c r="E11" s="16" t="s">
        <v>8</v>
      </c>
      <c r="F11" s="16" t="s">
        <v>9</v>
      </c>
    </row>
    <row r="12" spans="3:6" ht="12.75">
      <c r="C12" s="16" t="s">
        <v>10</v>
      </c>
      <c r="D12" s="16" t="s">
        <v>10</v>
      </c>
      <c r="E12" s="16" t="s">
        <v>11</v>
      </c>
      <c r="F12" s="16" t="s">
        <v>12</v>
      </c>
    </row>
    <row r="13" spans="3:6" ht="12.75">
      <c r="C13" s="18" t="s">
        <v>26</v>
      </c>
      <c r="D13" s="18" t="s">
        <v>27</v>
      </c>
      <c r="E13" s="18" t="s">
        <v>26</v>
      </c>
      <c r="F13" s="18" t="s">
        <v>27</v>
      </c>
    </row>
    <row r="14" spans="3:6" ht="12.75">
      <c r="C14" s="16" t="s">
        <v>13</v>
      </c>
      <c r="D14" s="16" t="s">
        <v>13</v>
      </c>
      <c r="E14" s="16" t="s">
        <v>13</v>
      </c>
      <c r="F14" s="16" t="s">
        <v>13</v>
      </c>
    </row>
    <row r="17" spans="2:6" ht="12.75">
      <c r="B17" t="s">
        <v>14</v>
      </c>
      <c r="C17" s="19">
        <v>16602</v>
      </c>
      <c r="D17" s="19">
        <v>14635</v>
      </c>
      <c r="E17" s="19">
        <v>46198</v>
      </c>
      <c r="F17" s="19">
        <v>37439</v>
      </c>
    </row>
    <row r="18" spans="2:6" ht="12.75">
      <c r="B18" t="s">
        <v>88</v>
      </c>
      <c r="C18" s="21">
        <f>-4544-4420-2946-2000</f>
        <v>-13910</v>
      </c>
      <c r="D18" s="21">
        <f>-4083-2595</f>
        <v>-6678</v>
      </c>
      <c r="E18" s="21">
        <f>-13459-12712-4447+750-2000</f>
        <v>-31868</v>
      </c>
      <c r="F18" s="21">
        <f>-10271-9574</f>
        <v>-19845</v>
      </c>
    </row>
    <row r="19" spans="2:6" ht="12.75">
      <c r="B19" t="s">
        <v>15</v>
      </c>
      <c r="C19" s="29">
        <v>1010</v>
      </c>
      <c r="D19" s="29">
        <v>222</v>
      </c>
      <c r="E19" s="29">
        <v>2770</v>
      </c>
      <c r="F19" s="29">
        <v>3314</v>
      </c>
    </row>
    <row r="20" spans="3:6" ht="12.75">
      <c r="C20" s="19"/>
      <c r="D20" s="19"/>
      <c r="E20" s="19"/>
      <c r="F20" s="19"/>
    </row>
    <row r="21" spans="2:6" ht="12.75">
      <c r="B21" t="s">
        <v>17</v>
      </c>
      <c r="C21" s="19">
        <f>SUM(C17:C20)</f>
        <v>3702</v>
      </c>
      <c r="D21" s="19">
        <f>SUM(D17:D20)</f>
        <v>8179</v>
      </c>
      <c r="E21" s="19">
        <f>SUM(E17:E20)</f>
        <v>17100</v>
      </c>
      <c r="F21" s="19">
        <f>SUM(F17:F20)</f>
        <v>20908</v>
      </c>
    </row>
    <row r="22" spans="2:6" ht="12.75">
      <c r="B22" t="s">
        <v>18</v>
      </c>
      <c r="C22" s="29">
        <v>-2513</v>
      </c>
      <c r="D22" s="29">
        <v>-2052</v>
      </c>
      <c r="E22" s="29">
        <v>-6702</v>
      </c>
      <c r="F22" s="29">
        <v>-4702</v>
      </c>
    </row>
    <row r="23" spans="3:6" ht="12.75">
      <c r="C23" s="19"/>
      <c r="D23" s="19"/>
      <c r="E23" s="19"/>
      <c r="F23" s="19"/>
    </row>
    <row r="24" spans="2:6" ht="12.75">
      <c r="B24" t="s">
        <v>94</v>
      </c>
      <c r="C24" s="19">
        <f>SUM(C21:C22)</f>
        <v>1189</v>
      </c>
      <c r="D24" s="19">
        <f>SUM(D21:D22)</f>
        <v>6127</v>
      </c>
      <c r="E24" s="19">
        <f>SUM(E21:E22)</f>
        <v>10398</v>
      </c>
      <c r="F24" s="19">
        <f>SUM(F21:F22)</f>
        <v>16206</v>
      </c>
    </row>
    <row r="25" spans="2:6" ht="12.75">
      <c r="B25" t="s">
        <v>19</v>
      </c>
      <c r="C25" s="19">
        <v>-23</v>
      </c>
      <c r="D25" s="19">
        <v>-75</v>
      </c>
      <c r="E25" s="19">
        <v>-110</v>
      </c>
      <c r="F25" s="19">
        <v>-149</v>
      </c>
    </row>
    <row r="26" spans="3:6" ht="12.75">
      <c r="C26" s="19"/>
      <c r="D26" s="19"/>
      <c r="E26" s="19"/>
      <c r="F26" s="19"/>
    </row>
    <row r="27" spans="2:6" ht="13.5" thickBot="1">
      <c r="B27" t="s">
        <v>21</v>
      </c>
      <c r="C27" s="20">
        <f>SUM(C24:C25)</f>
        <v>1166</v>
      </c>
      <c r="D27" s="20">
        <f>SUM(D24:D25)</f>
        <v>6052</v>
      </c>
      <c r="E27" s="20">
        <f>SUM(E24:E25)</f>
        <v>10288</v>
      </c>
      <c r="F27" s="20">
        <f>SUM(F24:F25)</f>
        <v>16057</v>
      </c>
    </row>
    <row r="28" ht="13.5" thickTop="1"/>
    <row r="30" ht="12.75">
      <c r="B30" t="s">
        <v>22</v>
      </c>
    </row>
    <row r="31" spans="2:6" ht="12.75">
      <c r="B31" s="30" t="s">
        <v>23</v>
      </c>
      <c r="C31" s="13">
        <f>(C27/80650)*100</f>
        <v>1.4457532548047116</v>
      </c>
      <c r="D31" s="13">
        <f>(D27/80650)*100</f>
        <v>7.504029758214507</v>
      </c>
      <c r="E31" s="13">
        <f>(E27/80650)*100</f>
        <v>12.756354618722876</v>
      </c>
      <c r="F31" s="13">
        <f>(F27/80650)*100</f>
        <v>19.909485430874145</v>
      </c>
    </row>
    <row r="32" spans="2:6" ht="12.75">
      <c r="B32" s="30" t="s">
        <v>24</v>
      </c>
      <c r="C32" s="13">
        <f>C31</f>
        <v>1.4457532548047116</v>
      </c>
      <c r="D32" s="13">
        <f>D31</f>
        <v>7.504029758214507</v>
      </c>
      <c r="E32" s="13">
        <f>E31</f>
        <v>12.756354618722876</v>
      </c>
      <c r="F32" s="13">
        <f>F31</f>
        <v>19.909485430874145</v>
      </c>
    </row>
    <row r="34" ht="12.75">
      <c r="B34" t="s">
        <v>25</v>
      </c>
    </row>
    <row r="35" spans="2:6" ht="12.75">
      <c r="B35" s="30" t="s">
        <v>23</v>
      </c>
      <c r="C35" s="28">
        <v>7</v>
      </c>
      <c r="D35" s="28">
        <v>0</v>
      </c>
      <c r="E35" s="28">
        <v>7</v>
      </c>
      <c r="F35" s="28">
        <v>0</v>
      </c>
    </row>
    <row r="36" spans="2:6" ht="12.75">
      <c r="B36" s="30" t="s">
        <v>24</v>
      </c>
      <c r="C36" s="28">
        <v>7</v>
      </c>
      <c r="D36" s="28">
        <v>0</v>
      </c>
      <c r="E36" s="28">
        <v>7</v>
      </c>
      <c r="F36" s="28">
        <v>0</v>
      </c>
    </row>
    <row r="38" ht="12.75">
      <c r="A38" t="s">
        <v>77</v>
      </c>
    </row>
    <row r="39" ht="12.75">
      <c r="A39" t="s">
        <v>71</v>
      </c>
    </row>
  </sheetData>
  <printOptions/>
  <pageMargins left="0.28" right="0.2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B1">
      <selection activeCell="C50" sqref="C50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40.140625" style="0" customWidth="1"/>
    <col min="4" max="4" width="14.28125" style="0" bestFit="1" customWidth="1"/>
    <col min="5" max="5" width="2.7109375" style="0" customWidth="1"/>
    <col min="6" max="6" width="18.28125" style="0" bestFit="1" customWidth="1"/>
    <col min="8" max="8" width="10.140625" style="0" bestFit="1" customWidth="1"/>
  </cols>
  <sheetData>
    <row r="1" ht="15.75">
      <c r="A1" s="1" t="s">
        <v>0</v>
      </c>
    </row>
    <row r="2" ht="12.75">
      <c r="A2" s="2" t="s">
        <v>3</v>
      </c>
    </row>
    <row r="3" ht="12.75">
      <c r="A3" t="s">
        <v>4</v>
      </c>
    </row>
    <row r="6" ht="15.75">
      <c r="A6" s="1" t="s">
        <v>76</v>
      </c>
    </row>
    <row r="7" ht="15.75">
      <c r="A7" s="1" t="s">
        <v>53</v>
      </c>
    </row>
    <row r="9" spans="2:6" ht="12.75">
      <c r="B9" s="2"/>
      <c r="D9" s="16" t="s">
        <v>28</v>
      </c>
      <c r="E9" s="16"/>
      <c r="F9" s="16" t="s">
        <v>29</v>
      </c>
    </row>
    <row r="10" spans="4:6" ht="12.75">
      <c r="D10" s="16" t="s">
        <v>6</v>
      </c>
      <c r="E10" s="16"/>
      <c r="F10" s="16" t="s">
        <v>30</v>
      </c>
    </row>
    <row r="11" spans="4:6" ht="12.75">
      <c r="D11" s="16" t="s">
        <v>10</v>
      </c>
      <c r="E11" s="16"/>
      <c r="F11" s="16" t="s">
        <v>31</v>
      </c>
    </row>
    <row r="12" spans="4:6" ht="12.75">
      <c r="D12" s="18" t="s">
        <v>26</v>
      </c>
      <c r="E12" s="18"/>
      <c r="F12" s="18" t="s">
        <v>32</v>
      </c>
    </row>
    <row r="13" spans="4:6" ht="12.75">
      <c r="D13" s="18"/>
      <c r="E13" s="18"/>
      <c r="F13" s="32" t="s">
        <v>93</v>
      </c>
    </row>
    <row r="14" spans="4:6" ht="12.75">
      <c r="D14" s="16" t="s">
        <v>33</v>
      </c>
      <c r="E14" s="16"/>
      <c r="F14" s="16" t="s">
        <v>33</v>
      </c>
    </row>
    <row r="16" spans="1:8" ht="12.75">
      <c r="A16" s="4"/>
      <c r="B16" t="s">
        <v>34</v>
      </c>
      <c r="D16" s="5">
        <v>148137</v>
      </c>
      <c r="E16" s="5"/>
      <c r="F16" s="5">
        <v>143652</v>
      </c>
      <c r="H16" s="9">
        <f>D16-F16</f>
        <v>4485</v>
      </c>
    </row>
    <row r="17" spans="1:8" ht="12.75">
      <c r="A17" s="4"/>
      <c r="D17" s="6"/>
      <c r="E17" s="6"/>
      <c r="F17" s="6"/>
      <c r="H17" s="9">
        <f aca="true" t="shared" si="0" ref="H17:H50">D17-F17</f>
        <v>0</v>
      </c>
    </row>
    <row r="18" spans="1:8" ht="12.75">
      <c r="A18" s="4"/>
      <c r="B18" t="s">
        <v>35</v>
      </c>
      <c r="D18" s="6">
        <v>367</v>
      </c>
      <c r="E18" s="6"/>
      <c r="F18" s="6">
        <v>363</v>
      </c>
      <c r="H18" s="9">
        <f t="shared" si="0"/>
        <v>4</v>
      </c>
    </row>
    <row r="19" spans="1:8" ht="12.75">
      <c r="A19" s="4"/>
      <c r="D19" s="6"/>
      <c r="E19" s="6"/>
      <c r="F19" s="6"/>
      <c r="H19" s="9">
        <f t="shared" si="0"/>
        <v>0</v>
      </c>
    </row>
    <row r="20" spans="1:8" ht="12.75" hidden="1">
      <c r="A20" s="4"/>
      <c r="D20" s="6"/>
      <c r="E20" s="6"/>
      <c r="F20" s="6"/>
      <c r="H20" s="9">
        <f t="shared" si="0"/>
        <v>0</v>
      </c>
    </row>
    <row r="21" spans="1:8" ht="12.75" hidden="1">
      <c r="A21" s="4"/>
      <c r="B21" t="s">
        <v>36</v>
      </c>
      <c r="D21" s="6">
        <v>0</v>
      </c>
      <c r="E21" s="6"/>
      <c r="F21" s="6">
        <v>0</v>
      </c>
      <c r="H21" s="9">
        <f t="shared" si="0"/>
        <v>0</v>
      </c>
    </row>
    <row r="22" spans="1:8" ht="12.75" hidden="1">
      <c r="A22" s="4"/>
      <c r="D22" s="6"/>
      <c r="E22" s="6"/>
      <c r="F22" s="6"/>
      <c r="H22" s="9">
        <f t="shared" si="0"/>
        <v>0</v>
      </c>
    </row>
    <row r="23" spans="1:8" ht="12.75" hidden="1">
      <c r="A23" s="4"/>
      <c r="B23" t="s">
        <v>37</v>
      </c>
      <c r="D23" s="6">
        <v>0</v>
      </c>
      <c r="E23" s="6"/>
      <c r="F23" s="6">
        <v>0</v>
      </c>
      <c r="H23" s="9">
        <f t="shared" si="0"/>
        <v>0</v>
      </c>
    </row>
    <row r="24" spans="1:8" ht="12.75">
      <c r="A24" s="4"/>
      <c r="B24" t="s">
        <v>38</v>
      </c>
      <c r="D24" s="6"/>
      <c r="E24" s="6"/>
      <c r="F24" s="6"/>
      <c r="H24" s="9">
        <f t="shared" si="0"/>
        <v>0</v>
      </c>
    </row>
    <row r="25" spans="1:8" ht="12.75">
      <c r="A25" s="4"/>
      <c r="B25" t="s">
        <v>39</v>
      </c>
      <c r="C25" t="s">
        <v>40</v>
      </c>
      <c r="D25" s="6">
        <v>1236</v>
      </c>
      <c r="E25" s="6"/>
      <c r="F25" s="6">
        <v>1083</v>
      </c>
      <c r="H25" s="9">
        <f t="shared" si="0"/>
        <v>153</v>
      </c>
    </row>
    <row r="26" spans="1:8" ht="12.75">
      <c r="A26" s="4"/>
      <c r="C26" t="s">
        <v>89</v>
      </c>
      <c r="D26" s="6">
        <f>30589-2000</f>
        <v>28589</v>
      </c>
      <c r="E26" s="6"/>
      <c r="F26" s="6">
        <v>37313</v>
      </c>
      <c r="H26" s="9">
        <f t="shared" si="0"/>
        <v>-8724</v>
      </c>
    </row>
    <row r="27" spans="1:8" ht="12.75">
      <c r="A27" s="4"/>
      <c r="C27" t="s">
        <v>126</v>
      </c>
      <c r="D27" s="6">
        <v>3750</v>
      </c>
      <c r="E27" s="6"/>
      <c r="F27" s="6">
        <v>8872</v>
      </c>
      <c r="H27" s="9">
        <f t="shared" si="0"/>
        <v>-5122</v>
      </c>
    </row>
    <row r="28" spans="1:8" ht="12.75">
      <c r="A28" s="4"/>
      <c r="C28" t="s">
        <v>127</v>
      </c>
      <c r="D28" s="11">
        <v>92486</v>
      </c>
      <c r="E28" s="7"/>
      <c r="F28" s="11">
        <v>76746</v>
      </c>
      <c r="H28" s="9">
        <f t="shared" si="0"/>
        <v>15740</v>
      </c>
    </row>
    <row r="29" spans="1:8" ht="12.75">
      <c r="A29" s="4"/>
      <c r="D29" s="6">
        <f>SUM(D25:D28)</f>
        <v>126061</v>
      </c>
      <c r="E29" s="6"/>
      <c r="F29" s="6">
        <f>SUM(F25:F28)</f>
        <v>124014</v>
      </c>
      <c r="H29" s="9">
        <f t="shared" si="0"/>
        <v>2047</v>
      </c>
    </row>
    <row r="30" spans="1:8" ht="12.75">
      <c r="A30" s="4"/>
      <c r="B30" t="s">
        <v>41</v>
      </c>
      <c r="D30" s="6"/>
      <c r="E30" s="6"/>
      <c r="F30" s="6"/>
      <c r="H30" s="9">
        <f t="shared" si="0"/>
        <v>0</v>
      </c>
    </row>
    <row r="31" spans="1:8" ht="12.75">
      <c r="A31" s="4"/>
      <c r="C31" t="s">
        <v>90</v>
      </c>
      <c r="D31" s="6">
        <v>6142</v>
      </c>
      <c r="E31" s="6"/>
      <c r="F31" s="6">
        <v>5250</v>
      </c>
      <c r="H31" s="9">
        <f t="shared" si="0"/>
        <v>892</v>
      </c>
    </row>
    <row r="32" spans="1:8" ht="12.75">
      <c r="A32" s="4"/>
      <c r="C32" t="s">
        <v>42</v>
      </c>
      <c r="D32" s="11">
        <v>54</v>
      </c>
      <c r="E32" s="6"/>
      <c r="F32" s="11">
        <v>803</v>
      </c>
      <c r="H32" s="9">
        <f t="shared" si="0"/>
        <v>-749</v>
      </c>
    </row>
    <row r="33" spans="1:8" ht="12.75">
      <c r="A33" s="4"/>
      <c r="D33" s="9">
        <f>SUM(D31:D32)</f>
        <v>6196</v>
      </c>
      <c r="E33" s="9"/>
      <c r="F33" s="9">
        <f>SUM(F31:F32)</f>
        <v>6053</v>
      </c>
      <c r="H33" s="9">
        <f t="shared" si="0"/>
        <v>143</v>
      </c>
    </row>
    <row r="34" spans="1:8" ht="12.75">
      <c r="A34" s="4"/>
      <c r="D34" s="6"/>
      <c r="E34" s="6"/>
      <c r="F34" s="9"/>
      <c r="H34" s="9">
        <f t="shared" si="0"/>
        <v>0</v>
      </c>
    </row>
    <row r="35" spans="1:8" ht="12.75">
      <c r="A35" s="4"/>
      <c r="B35" t="s">
        <v>43</v>
      </c>
      <c r="D35" s="9">
        <f>D29-D33</f>
        <v>119865</v>
      </c>
      <c r="E35" s="9"/>
      <c r="F35" s="9">
        <f>F29-F33</f>
        <v>117961</v>
      </c>
      <c r="H35" s="9">
        <f t="shared" si="0"/>
        <v>1904</v>
      </c>
    </row>
    <row r="36" spans="1:8" ht="12.75">
      <c r="A36" s="4"/>
      <c r="D36" s="6"/>
      <c r="E36" s="6"/>
      <c r="F36" s="9"/>
      <c r="H36" s="9">
        <f t="shared" si="0"/>
        <v>0</v>
      </c>
    </row>
    <row r="37" spans="1:8" ht="13.5" thickBot="1">
      <c r="A37" s="4"/>
      <c r="C37" t="s">
        <v>44</v>
      </c>
      <c r="D37" s="12">
        <f>D16+D18+D21+D35</f>
        <v>268369</v>
      </c>
      <c r="E37" s="12"/>
      <c r="F37" s="12">
        <f>F16+F18+F21+F35-1</f>
        <v>261975</v>
      </c>
      <c r="H37" s="9">
        <f t="shared" si="0"/>
        <v>6394</v>
      </c>
    </row>
    <row r="38" spans="1:8" ht="13.5" thickTop="1">
      <c r="A38" s="4"/>
      <c r="D38" s="6"/>
      <c r="E38" s="6"/>
      <c r="F38" s="10"/>
      <c r="H38" s="9">
        <f t="shared" si="0"/>
        <v>0</v>
      </c>
    </row>
    <row r="39" spans="1:8" ht="12.75">
      <c r="A39" s="4"/>
      <c r="D39" s="6"/>
      <c r="E39" s="6"/>
      <c r="F39" s="9"/>
      <c r="H39" s="9">
        <f t="shared" si="0"/>
        <v>0</v>
      </c>
    </row>
    <row r="40" spans="1:8" ht="12.75">
      <c r="A40" s="4"/>
      <c r="B40" t="s">
        <v>46</v>
      </c>
      <c r="D40" s="6">
        <f>80650000/1000</f>
        <v>80650</v>
      </c>
      <c r="E40" s="6"/>
      <c r="F40" s="9">
        <v>80650</v>
      </c>
      <c r="H40" s="9">
        <f t="shared" si="0"/>
        <v>0</v>
      </c>
    </row>
    <row r="41" spans="1:8" ht="12.75">
      <c r="A41" s="4"/>
      <c r="B41" t="s">
        <v>47</v>
      </c>
      <c r="D41" s="11">
        <v>175354</v>
      </c>
      <c r="E41" s="6"/>
      <c r="F41" s="8">
        <v>169133</v>
      </c>
      <c r="H41" s="9">
        <f t="shared" si="0"/>
        <v>6221</v>
      </c>
    </row>
    <row r="42" spans="1:8" ht="12.75">
      <c r="A42" s="4"/>
      <c r="B42" t="s">
        <v>45</v>
      </c>
      <c r="D42" s="6">
        <f>SUM(D40:D41)</f>
        <v>256004</v>
      </c>
      <c r="E42" s="6"/>
      <c r="F42" s="9">
        <f>SUM(F40:F41)</f>
        <v>249783</v>
      </c>
      <c r="H42" s="9">
        <f t="shared" si="0"/>
        <v>6221</v>
      </c>
    </row>
    <row r="43" spans="1:8" ht="12.75">
      <c r="A43" s="4"/>
      <c r="D43" s="6"/>
      <c r="E43" s="6"/>
      <c r="F43" s="9"/>
      <c r="H43" s="9">
        <f t="shared" si="0"/>
        <v>0</v>
      </c>
    </row>
    <row r="44" spans="1:8" ht="12.75">
      <c r="A44" s="4"/>
      <c r="B44" t="s">
        <v>48</v>
      </c>
      <c r="D44" s="6">
        <v>1981</v>
      </c>
      <c r="E44" s="6"/>
      <c r="F44" s="9">
        <v>1862</v>
      </c>
      <c r="H44" s="9">
        <f t="shared" si="0"/>
        <v>119</v>
      </c>
    </row>
    <row r="45" spans="1:8" ht="12.75">
      <c r="A45" s="4"/>
      <c r="D45" s="6"/>
      <c r="E45" s="6"/>
      <c r="F45" s="9"/>
      <c r="H45" s="9">
        <f t="shared" si="0"/>
        <v>0</v>
      </c>
    </row>
    <row r="46" spans="1:8" ht="12.75">
      <c r="A46" s="4"/>
      <c r="B46" t="s">
        <v>49</v>
      </c>
      <c r="D46" s="6">
        <v>3168</v>
      </c>
      <c r="E46" s="6"/>
      <c r="F46" s="14">
        <v>3114</v>
      </c>
      <c r="H46" s="9">
        <f t="shared" si="0"/>
        <v>54</v>
      </c>
    </row>
    <row r="47" spans="1:8" ht="12.75">
      <c r="A47" s="4"/>
      <c r="D47" s="6"/>
      <c r="E47" s="6"/>
      <c r="F47" s="9"/>
      <c r="H47" s="9">
        <f t="shared" si="0"/>
        <v>0</v>
      </c>
    </row>
    <row r="48" spans="1:8" ht="12.75">
      <c r="A48" s="4"/>
      <c r="B48" t="s">
        <v>50</v>
      </c>
      <c r="D48" s="6">
        <v>7216</v>
      </c>
      <c r="E48" s="6"/>
      <c r="F48" s="9">
        <v>7216</v>
      </c>
      <c r="H48" s="9">
        <f t="shared" si="0"/>
        <v>0</v>
      </c>
    </row>
    <row r="49" spans="4:8" ht="12.75">
      <c r="D49" s="6"/>
      <c r="E49" s="6"/>
      <c r="F49" s="9"/>
      <c r="H49" s="9">
        <f t="shared" si="0"/>
        <v>0</v>
      </c>
    </row>
    <row r="50" spans="1:8" ht="13.5" thickBot="1">
      <c r="A50" s="4"/>
      <c r="B50" t="s">
        <v>51</v>
      </c>
      <c r="C50" t="s">
        <v>44</v>
      </c>
      <c r="D50" s="12">
        <f>SUM(D42:D48)</f>
        <v>268369</v>
      </c>
      <c r="E50" s="12"/>
      <c r="F50" s="12">
        <f>SUM(F42:F48)</f>
        <v>261975</v>
      </c>
      <c r="H50" s="9">
        <f t="shared" si="0"/>
        <v>6394</v>
      </c>
    </row>
    <row r="51" spans="1:6" ht="13.5" thickTop="1">
      <c r="A51" s="4"/>
      <c r="D51" s="6"/>
      <c r="E51" s="6"/>
      <c r="F51" s="15"/>
    </row>
    <row r="53" spans="1:6" ht="12.75">
      <c r="A53" t="s">
        <v>128</v>
      </c>
      <c r="D53" s="9"/>
      <c r="E53" s="9"/>
      <c r="F53" s="9"/>
    </row>
    <row r="54" spans="1:5" ht="12.75">
      <c r="A54" t="s">
        <v>124</v>
      </c>
      <c r="E54" s="14"/>
    </row>
    <row r="55" spans="4:5" ht="12.75">
      <c r="D55" s="9"/>
      <c r="E55" s="9"/>
    </row>
    <row r="57" spans="4:6" ht="12.75">
      <c r="D57" s="14">
        <f>D50-D37</f>
        <v>0</v>
      </c>
      <c r="F57" s="14">
        <f>F50-F37</f>
        <v>0</v>
      </c>
    </row>
    <row r="59" spans="2:6" ht="12.75">
      <c r="B59" t="s">
        <v>52</v>
      </c>
      <c r="D59" s="13">
        <f>(D42-D21)/D40</f>
        <v>3.174259144451333</v>
      </c>
      <c r="E59" s="13"/>
      <c r="F59" s="13">
        <f>(F42-F21)/F40</f>
        <v>3.097123372597644</v>
      </c>
    </row>
  </sheetData>
  <printOptions/>
  <pageMargins left="0.92" right="0.25" top="0.49" bottom="0.33" header="0.21" footer="0.3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61.421875" style="0" customWidth="1"/>
    <col min="2" max="2" width="16.140625" style="0" customWidth="1"/>
    <col min="3" max="3" width="14.140625" style="0" bestFit="1" customWidth="1"/>
    <col min="4" max="6" width="0" style="0" hidden="1" customWidth="1"/>
  </cols>
  <sheetData>
    <row r="1" spans="1:3" ht="15.75">
      <c r="A1" s="37" t="s">
        <v>0</v>
      </c>
      <c r="B1" s="37"/>
      <c r="C1" s="38"/>
    </row>
    <row r="2" spans="1:3" ht="12.75">
      <c r="A2" s="39" t="s">
        <v>3</v>
      </c>
      <c r="B2" s="39"/>
      <c r="C2" s="38"/>
    </row>
    <row r="3" spans="1:3" ht="12.75">
      <c r="A3" s="38" t="s">
        <v>4</v>
      </c>
      <c r="B3" s="38"/>
      <c r="C3" s="38"/>
    </row>
    <row r="4" spans="1:3" ht="12.75">
      <c r="A4" s="38"/>
      <c r="B4" s="38"/>
      <c r="C4" s="38"/>
    </row>
    <row r="5" spans="1:3" ht="15.75">
      <c r="A5" s="37" t="s">
        <v>75</v>
      </c>
      <c r="B5" s="37"/>
      <c r="C5" s="38"/>
    </row>
    <row r="6" spans="1:3" ht="15.75">
      <c r="A6" s="37" t="s">
        <v>54</v>
      </c>
      <c r="B6" s="37"/>
      <c r="C6" s="38"/>
    </row>
    <row r="7" spans="1:3" ht="15.75">
      <c r="A7" s="37"/>
      <c r="B7" s="37"/>
      <c r="C7" s="38"/>
    </row>
    <row r="8" spans="1:5" ht="12.75">
      <c r="A8" s="38"/>
      <c r="B8" s="38"/>
      <c r="C8" s="40" t="s">
        <v>28</v>
      </c>
      <c r="D8" s="16"/>
      <c r="E8" s="16"/>
    </row>
    <row r="9" spans="1:5" ht="12.75">
      <c r="A9" s="38"/>
      <c r="B9" s="38"/>
      <c r="C9" s="40" t="s">
        <v>6</v>
      </c>
      <c r="D9" s="16"/>
      <c r="E9" s="16"/>
    </row>
    <row r="10" spans="1:5" ht="12.75">
      <c r="A10" s="38"/>
      <c r="B10" s="38"/>
      <c r="C10" s="40" t="s">
        <v>10</v>
      </c>
      <c r="D10" s="16"/>
      <c r="E10" s="16"/>
    </row>
    <row r="11" spans="1:5" ht="12.75">
      <c r="A11" s="38"/>
      <c r="B11" s="38"/>
      <c r="C11" s="41" t="s">
        <v>26</v>
      </c>
      <c r="D11" s="18"/>
      <c r="E11" s="18"/>
    </row>
    <row r="12" spans="1:5" ht="12.75">
      <c r="A12" s="38"/>
      <c r="B12" s="38"/>
      <c r="C12" s="40" t="s">
        <v>33</v>
      </c>
      <c r="D12" s="16"/>
      <c r="E12" s="16"/>
    </row>
    <row r="13" spans="1:5" ht="12.75">
      <c r="A13" s="38"/>
      <c r="B13" s="38"/>
      <c r="C13" s="40"/>
      <c r="D13" s="16"/>
      <c r="E13" s="16"/>
    </row>
    <row r="14" spans="1:3" ht="12.75">
      <c r="A14" s="39" t="s">
        <v>100</v>
      </c>
      <c r="B14" s="39"/>
      <c r="C14" s="42"/>
    </row>
    <row r="15" spans="1:6" ht="12.75">
      <c r="A15" s="38" t="s">
        <v>95</v>
      </c>
      <c r="B15" s="38"/>
      <c r="C15" s="42">
        <f>PnL!E21</f>
        <v>17100</v>
      </c>
      <c r="F15" s="14">
        <v>18350</v>
      </c>
    </row>
    <row r="16" spans="1:6" ht="12.75">
      <c r="A16" s="38" t="s">
        <v>111</v>
      </c>
      <c r="B16" s="38"/>
      <c r="C16" s="42"/>
      <c r="F16" s="14"/>
    </row>
    <row r="17" spans="1:6" ht="12.75">
      <c r="A17" s="38" t="s">
        <v>112</v>
      </c>
      <c r="B17" s="38"/>
      <c r="C17" s="42">
        <v>-710</v>
      </c>
      <c r="F17" s="14">
        <f>-314+325-586+4292-452-4726</f>
        <v>-1461</v>
      </c>
    </row>
    <row r="18" spans="1:6" ht="12.75">
      <c r="A18" s="38" t="s">
        <v>16</v>
      </c>
      <c r="B18" s="38"/>
      <c r="C18" s="43">
        <v>5697</v>
      </c>
      <c r="F18" s="14"/>
    </row>
    <row r="19" spans="1:7" ht="12.75" hidden="1">
      <c r="A19" s="38" t="s">
        <v>118</v>
      </c>
      <c r="B19" s="38"/>
      <c r="C19" s="42"/>
      <c r="F19" s="14"/>
      <c r="G19">
        <f>4292-452</f>
        <v>3840</v>
      </c>
    </row>
    <row r="20" spans="1:7" ht="12.75" hidden="1">
      <c r="A20" s="38" t="s">
        <v>119</v>
      </c>
      <c r="B20" s="38"/>
      <c r="C20" s="42"/>
      <c r="F20" s="14"/>
      <c r="G20">
        <v>-314</v>
      </c>
    </row>
    <row r="21" spans="1:7" ht="12.75" hidden="1">
      <c r="A21" s="38" t="s">
        <v>113</v>
      </c>
      <c r="B21" s="38"/>
      <c r="C21" s="42"/>
      <c r="F21" s="14"/>
      <c r="G21">
        <v>325</v>
      </c>
    </row>
    <row r="22" spans="1:7" ht="12.75" hidden="1">
      <c r="A22" s="38" t="s">
        <v>120</v>
      </c>
      <c r="B22" s="38"/>
      <c r="C22" s="42"/>
      <c r="F22" s="14"/>
      <c r="G22">
        <v>-586</v>
      </c>
    </row>
    <row r="23" spans="1:6" ht="12.75" hidden="1">
      <c r="A23" s="38" t="s">
        <v>121</v>
      </c>
      <c r="B23" s="38"/>
      <c r="C23" s="42"/>
      <c r="F23" s="14">
        <v>4447</v>
      </c>
    </row>
    <row r="24" spans="1:6" ht="12.75">
      <c r="A24" s="38" t="s">
        <v>102</v>
      </c>
      <c r="B24" s="38"/>
      <c r="C24" s="42">
        <f>SUM(C15:C18)</f>
        <v>22087</v>
      </c>
      <c r="F24" s="14"/>
    </row>
    <row r="25" spans="1:6" ht="12.75">
      <c r="A25" s="38" t="s">
        <v>103</v>
      </c>
      <c r="B25" s="38"/>
      <c r="C25" s="42">
        <v>11693</v>
      </c>
      <c r="F25" s="14">
        <v>12443</v>
      </c>
    </row>
    <row r="26" spans="1:6" ht="12.75">
      <c r="A26" s="38" t="s">
        <v>104</v>
      </c>
      <c r="B26" s="38"/>
      <c r="C26" s="43">
        <v>143</v>
      </c>
      <c r="F26" s="35">
        <v>144</v>
      </c>
    </row>
    <row r="27" spans="1:6" ht="12.75">
      <c r="A27" s="38" t="s">
        <v>109</v>
      </c>
      <c r="B27" s="38"/>
      <c r="C27" s="42">
        <f>SUM(C24:C26)</f>
        <v>33923</v>
      </c>
      <c r="F27" s="14">
        <f>SUM(F15:F26)</f>
        <v>33923</v>
      </c>
    </row>
    <row r="28" spans="1:6" ht="12.75">
      <c r="A28" s="38" t="s">
        <v>110</v>
      </c>
      <c r="B28" s="38"/>
      <c r="C28" s="42">
        <v>-2919</v>
      </c>
      <c r="F28" s="14">
        <v>-2919</v>
      </c>
    </row>
    <row r="29" spans="1:6" ht="12.75">
      <c r="A29" s="38" t="s">
        <v>113</v>
      </c>
      <c r="B29" s="38"/>
      <c r="C29" s="42">
        <v>-271</v>
      </c>
      <c r="F29" s="14">
        <v>-271</v>
      </c>
    </row>
    <row r="30" spans="1:6" ht="12.75">
      <c r="A30" s="38" t="s">
        <v>105</v>
      </c>
      <c r="B30" s="38"/>
      <c r="C30" s="44">
        <f>SUM(C27:C29)</f>
        <v>30733</v>
      </c>
      <c r="F30" s="36">
        <f>SUM(F27:F29)</f>
        <v>30733</v>
      </c>
    </row>
    <row r="31" spans="1:6" ht="12.75">
      <c r="A31" s="38"/>
      <c r="B31" s="38"/>
      <c r="C31" s="42"/>
      <c r="F31" s="14"/>
    </row>
    <row r="32" spans="1:6" ht="12.75">
      <c r="A32" s="39" t="s">
        <v>101</v>
      </c>
      <c r="B32" s="39"/>
      <c r="C32" s="42"/>
      <c r="F32" s="14"/>
    </row>
    <row r="33" spans="1:6" ht="12.75">
      <c r="A33" s="38" t="s">
        <v>107</v>
      </c>
      <c r="B33" s="38"/>
      <c r="C33" s="42">
        <v>-5505</v>
      </c>
      <c r="F33" s="14">
        <v>-5505</v>
      </c>
    </row>
    <row r="34" spans="1:6" ht="12.75">
      <c r="A34" s="38" t="s">
        <v>108</v>
      </c>
      <c r="B34" s="38"/>
      <c r="C34" s="42">
        <v>2589</v>
      </c>
      <c r="F34" s="14">
        <v>2589</v>
      </c>
    </row>
    <row r="35" spans="1:6" ht="12.75">
      <c r="A35" t="s">
        <v>114</v>
      </c>
      <c r="C35" s="19"/>
      <c r="F35" s="14"/>
    </row>
    <row r="36" spans="1:6" ht="12.75">
      <c r="A36" s="30" t="s">
        <v>115</v>
      </c>
      <c r="B36" s="30"/>
      <c r="C36" s="19">
        <v>-8425</v>
      </c>
      <c r="F36" s="14">
        <v>-8425</v>
      </c>
    </row>
    <row r="37" spans="1:6" ht="12.75">
      <c r="A37" s="30" t="s">
        <v>116</v>
      </c>
      <c r="B37" s="30"/>
      <c r="C37" s="19">
        <v>413</v>
      </c>
      <c r="F37" s="14">
        <v>413</v>
      </c>
    </row>
    <row r="38" spans="1:6" ht="12.75">
      <c r="A38" s="33" t="s">
        <v>117</v>
      </c>
      <c r="B38" s="33"/>
      <c r="C38" s="34">
        <f>SUM(C33:C37)</f>
        <v>-10928</v>
      </c>
      <c r="F38" s="36">
        <f>SUM(F33:F37)</f>
        <v>-10928</v>
      </c>
    </row>
    <row r="39" spans="3:8" ht="12.75">
      <c r="C39" s="19"/>
      <c r="D39" s="14">
        <f>C30+C38+C41</f>
        <v>15740</v>
      </c>
      <c r="F39" s="14"/>
      <c r="H39" s="14"/>
    </row>
    <row r="40" spans="1:6" ht="12.75">
      <c r="A40" s="2" t="s">
        <v>122</v>
      </c>
      <c r="B40" s="2"/>
      <c r="C40" s="19"/>
      <c r="F40" s="14"/>
    </row>
    <row r="41" spans="1:6" ht="12.75">
      <c r="A41" t="s">
        <v>106</v>
      </c>
      <c r="C41" s="19">
        <v>-4065</v>
      </c>
      <c r="F41" s="14">
        <v>-4065</v>
      </c>
    </row>
    <row r="42" spans="3:7" ht="12.75">
      <c r="C42" s="19"/>
      <c r="F42" s="14"/>
      <c r="G42" s="14"/>
    </row>
    <row r="43" spans="1:6" ht="12.75">
      <c r="A43" t="s">
        <v>99</v>
      </c>
      <c r="C43" s="19">
        <f>C46-C45</f>
        <v>15740</v>
      </c>
      <c r="F43" s="14">
        <f>F30+F38+F41</f>
        <v>15740</v>
      </c>
    </row>
    <row r="44" spans="1:6" ht="12.75">
      <c r="A44" t="s">
        <v>96</v>
      </c>
      <c r="C44" s="19"/>
      <c r="F44" s="14"/>
    </row>
    <row r="45" spans="1:6" ht="12.75">
      <c r="A45" s="30" t="s">
        <v>97</v>
      </c>
      <c r="B45" s="30"/>
      <c r="C45" s="19">
        <f>'B.Sheet'!F28</f>
        <v>76746</v>
      </c>
      <c r="F45" s="14">
        <v>76746</v>
      </c>
    </row>
    <row r="46" spans="1:6" ht="13.5" thickBot="1">
      <c r="A46" s="30" t="s">
        <v>98</v>
      </c>
      <c r="B46" s="30"/>
      <c r="C46" s="20">
        <f>'B.Sheet'!D28</f>
        <v>92486</v>
      </c>
      <c r="F46" s="14">
        <f>F43+F45</f>
        <v>92486</v>
      </c>
    </row>
    <row r="47" spans="3:6" ht="13.5" thickTop="1">
      <c r="C47" s="19"/>
      <c r="F47" s="14"/>
    </row>
    <row r="48" spans="3:6" ht="12.75">
      <c r="C48" s="19"/>
      <c r="F48" s="14">
        <f>F46-C46</f>
        <v>0</v>
      </c>
    </row>
    <row r="49" spans="3:6" ht="12.75">
      <c r="C49" s="19"/>
      <c r="F49" s="14"/>
    </row>
    <row r="50" spans="3:6" ht="12.75">
      <c r="C50" s="19"/>
      <c r="F50" s="14"/>
    </row>
    <row r="51" spans="1:6" ht="12.75">
      <c r="A51" t="s">
        <v>123</v>
      </c>
      <c r="C51" s="19"/>
      <c r="F51" s="14"/>
    </row>
    <row r="52" spans="1:6" ht="12.75">
      <c r="A52" t="s">
        <v>124</v>
      </c>
      <c r="C52" s="19"/>
      <c r="F52" s="14"/>
    </row>
    <row r="53" spans="3:6" ht="12.75">
      <c r="C53" s="19"/>
      <c r="F53" s="14"/>
    </row>
    <row r="54" spans="3:6" ht="12.75">
      <c r="C54" s="19"/>
      <c r="F54" s="14"/>
    </row>
    <row r="55" spans="3:6" ht="12.75">
      <c r="C55" s="19"/>
      <c r="F55" s="14"/>
    </row>
    <row r="56" spans="3:6" ht="12.75">
      <c r="C56" s="19"/>
      <c r="F56" s="14"/>
    </row>
    <row r="57" spans="3:6" ht="12.75">
      <c r="C57" s="19"/>
      <c r="F57" s="14"/>
    </row>
    <row r="58" spans="3:6" ht="12.75">
      <c r="C58" s="19"/>
      <c r="F58" s="14"/>
    </row>
    <row r="59" spans="3:6" ht="12.75">
      <c r="C59" s="19"/>
      <c r="F59" s="14"/>
    </row>
    <row r="60" spans="3:6" ht="12.75">
      <c r="C60" s="19"/>
      <c r="F60" s="14"/>
    </row>
    <row r="61" spans="3:6" ht="12.75">
      <c r="C61" s="19"/>
      <c r="F61" s="14"/>
    </row>
    <row r="62" spans="3:6" ht="12.75">
      <c r="C62" s="19"/>
      <c r="F62" s="14"/>
    </row>
    <row r="63" spans="3:6" ht="12.75">
      <c r="C63" s="19"/>
      <c r="F63" s="14"/>
    </row>
    <row r="64" spans="3:6" ht="12.75">
      <c r="C64" s="19"/>
      <c r="F64" s="14"/>
    </row>
    <row r="65" spans="3:6" ht="12.75">
      <c r="C65" s="19"/>
      <c r="F65" s="14"/>
    </row>
    <row r="66" spans="3:6" ht="12.75">
      <c r="C66" s="19"/>
      <c r="F66" s="14"/>
    </row>
    <row r="67" spans="3:6" ht="12.75">
      <c r="C67" s="19"/>
      <c r="F67" s="14"/>
    </row>
    <row r="68" spans="3:6" ht="12.75">
      <c r="C68" s="19"/>
      <c r="F68" s="14"/>
    </row>
    <row r="69" spans="3:6" ht="12.75">
      <c r="C69" s="19"/>
      <c r="F69" s="14"/>
    </row>
    <row r="70" spans="3:6" ht="12.75">
      <c r="C70" s="19"/>
      <c r="F70" s="14"/>
    </row>
    <row r="71" spans="3:6" ht="12.75">
      <c r="C71" s="19"/>
      <c r="F71" s="14"/>
    </row>
    <row r="72" spans="3:6" ht="12.75">
      <c r="C72" s="19"/>
      <c r="F72" s="14"/>
    </row>
    <row r="73" spans="3:6" ht="12.75">
      <c r="C73" s="19"/>
      <c r="F73" s="14"/>
    </row>
    <row r="74" spans="3:6" ht="12.75">
      <c r="C74" s="19"/>
      <c r="F74" s="14"/>
    </row>
    <row r="75" spans="3:6" ht="12.75">
      <c r="C75" s="19"/>
      <c r="F75" s="14"/>
    </row>
    <row r="76" spans="3:6" ht="12.75">
      <c r="C76" s="19"/>
      <c r="F76" s="14"/>
    </row>
    <row r="77" spans="3:6" ht="12.75">
      <c r="C77" s="19"/>
      <c r="F77" s="14"/>
    </row>
    <row r="78" spans="3:6" ht="12.75">
      <c r="C78" s="19"/>
      <c r="F78" s="14"/>
    </row>
    <row r="79" spans="3:6" ht="12.75">
      <c r="C79" s="19"/>
      <c r="F79" s="14"/>
    </row>
    <row r="80" spans="3:6" ht="12.75">
      <c r="C80" s="19"/>
      <c r="F80" s="14"/>
    </row>
    <row r="81" spans="3:6" ht="12.75">
      <c r="C81" s="19"/>
      <c r="F81" s="14"/>
    </row>
    <row r="82" spans="3:6" ht="12.75">
      <c r="C82" s="19"/>
      <c r="F82" s="14"/>
    </row>
    <row r="83" spans="3:6" ht="12.75">
      <c r="C83" s="19"/>
      <c r="F83" s="14"/>
    </row>
    <row r="84" spans="3:6" ht="12.75">
      <c r="C84" s="19"/>
      <c r="F84" s="14"/>
    </row>
    <row r="85" spans="3:6" ht="12.75">
      <c r="C85" s="19"/>
      <c r="F85" s="14"/>
    </row>
    <row r="86" spans="3:6" ht="12.75">
      <c r="C86" s="19"/>
      <c r="F86" s="14"/>
    </row>
    <row r="87" spans="3:6" ht="12.75">
      <c r="C87" s="19"/>
      <c r="F87" s="14"/>
    </row>
    <row r="88" spans="3:6" ht="12.75">
      <c r="C88" s="19"/>
      <c r="F88" s="14"/>
    </row>
    <row r="89" spans="3:6" ht="12.75">
      <c r="C89" s="19"/>
      <c r="F89" s="14"/>
    </row>
    <row r="90" ht="12.75">
      <c r="F90" s="14"/>
    </row>
    <row r="91" ht="12.75">
      <c r="F91" s="14"/>
    </row>
    <row r="92" ht="12.75">
      <c r="F92" s="14"/>
    </row>
    <row r="93" ht="12.75">
      <c r="F93" s="14"/>
    </row>
    <row r="94" ht="12.75">
      <c r="F94" s="14"/>
    </row>
    <row r="95" ht="12.75">
      <c r="F95" s="14"/>
    </row>
    <row r="96" ht="12.75">
      <c r="F96" s="14"/>
    </row>
    <row r="97" ht="12.75">
      <c r="F97" s="14"/>
    </row>
    <row r="98" ht="12.75">
      <c r="F98" s="14"/>
    </row>
    <row r="99" ht="12.75">
      <c r="F99" s="14"/>
    </row>
    <row r="100" ht="12.75">
      <c r="F100" s="14"/>
    </row>
    <row r="101" ht="12.75">
      <c r="F101" s="14"/>
    </row>
    <row r="102" ht="12.75">
      <c r="F102" s="14"/>
    </row>
    <row r="103" ht="12.75">
      <c r="F103" s="14"/>
    </row>
    <row r="104" ht="12.75">
      <c r="F104" s="14"/>
    </row>
    <row r="105" ht="12.75">
      <c r="F105" s="14"/>
    </row>
    <row r="106" ht="12.75">
      <c r="F106" s="14"/>
    </row>
    <row r="107" ht="12.75">
      <c r="F107" s="14"/>
    </row>
    <row r="108" ht="12.75">
      <c r="F108" s="14"/>
    </row>
    <row r="109" ht="12.75">
      <c r="F109" s="14"/>
    </row>
    <row r="110" ht="12.75">
      <c r="F110" s="14"/>
    </row>
    <row r="111" ht="12.75">
      <c r="F111" s="14"/>
    </row>
    <row r="112" ht="12.75">
      <c r="F112" s="14"/>
    </row>
  </sheetData>
  <printOptions/>
  <pageMargins left="0.54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B10">
      <selection activeCell="K22" sqref="K22"/>
    </sheetView>
  </sheetViews>
  <sheetFormatPr defaultColWidth="9.140625" defaultRowHeight="12.75"/>
  <cols>
    <col min="1" max="1" width="29.28125" style="0" customWidth="1"/>
    <col min="2" max="2" width="2.7109375" style="0" customWidth="1"/>
    <col min="3" max="3" width="13.57421875" style="0" customWidth="1"/>
    <col min="4" max="4" width="2.7109375" style="0" customWidth="1"/>
    <col min="5" max="5" width="13.57421875" style="0" customWidth="1"/>
    <col min="6" max="6" width="2.7109375" style="0" customWidth="1"/>
    <col min="7" max="7" width="13.57421875" style="0" customWidth="1"/>
    <col min="8" max="8" width="2.7109375" style="0" customWidth="1"/>
    <col min="9" max="9" width="13.57421875" style="0" customWidth="1"/>
    <col min="10" max="10" width="2.7109375" style="0" customWidth="1"/>
    <col min="11" max="11" width="13.57421875" style="0" customWidth="1"/>
  </cols>
  <sheetData>
    <row r="1" ht="15.75">
      <c r="A1" s="1" t="s">
        <v>0</v>
      </c>
    </row>
    <row r="2" ht="12.75">
      <c r="A2" s="2" t="s">
        <v>3</v>
      </c>
    </row>
    <row r="3" ht="12.75">
      <c r="A3" t="s">
        <v>4</v>
      </c>
    </row>
    <row r="5" ht="15.75">
      <c r="A5" s="1" t="s">
        <v>72</v>
      </c>
    </row>
    <row r="6" ht="15.75">
      <c r="A6" s="1" t="s">
        <v>54</v>
      </c>
    </row>
    <row r="8" spans="2:11" ht="12.7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.75">
      <c r="B9" s="16"/>
      <c r="C9" s="16"/>
      <c r="D9" s="16"/>
      <c r="E9" s="16" t="s">
        <v>56</v>
      </c>
      <c r="F9" s="16"/>
      <c r="G9" s="16" t="s">
        <v>57</v>
      </c>
      <c r="H9" s="16"/>
      <c r="I9" s="16" t="s">
        <v>58</v>
      </c>
      <c r="J9" s="16"/>
      <c r="K9" s="16"/>
    </row>
    <row r="10" spans="2:11" ht="12.75">
      <c r="B10" s="16"/>
      <c r="C10" s="16" t="s">
        <v>91</v>
      </c>
      <c r="D10" s="16"/>
      <c r="E10" s="16" t="s">
        <v>59</v>
      </c>
      <c r="F10" s="16"/>
      <c r="G10" s="16" t="s">
        <v>60</v>
      </c>
      <c r="H10" s="16"/>
      <c r="I10" s="16" t="s">
        <v>61</v>
      </c>
      <c r="J10" s="16"/>
      <c r="K10" s="16" t="s">
        <v>44</v>
      </c>
    </row>
    <row r="11" spans="2:11" ht="12.75">
      <c r="B11" s="2"/>
      <c r="C11" s="16" t="s">
        <v>13</v>
      </c>
      <c r="D11" s="16"/>
      <c r="E11" s="16" t="str">
        <f>C11</f>
        <v>RM '000</v>
      </c>
      <c r="F11" s="16"/>
      <c r="G11" s="16" t="str">
        <f>E11</f>
        <v>RM '000</v>
      </c>
      <c r="H11" s="16"/>
      <c r="I11" s="16" t="s">
        <v>13</v>
      </c>
      <c r="J11" s="16"/>
      <c r="K11" s="16" t="s">
        <v>13</v>
      </c>
    </row>
    <row r="12" spans="2:11" ht="12.75">
      <c r="B12" s="2"/>
      <c r="C12" s="16"/>
      <c r="D12" s="16"/>
      <c r="E12" s="16"/>
      <c r="F12" s="16"/>
      <c r="G12" s="16"/>
      <c r="H12" s="16"/>
      <c r="I12" s="16"/>
      <c r="J12" s="16"/>
      <c r="K12" s="16"/>
    </row>
    <row r="13" ht="12.75">
      <c r="A13" s="2" t="s">
        <v>73</v>
      </c>
    </row>
    <row r="14" spans="1:11" ht="12.75" hidden="1">
      <c r="A14" s="2" t="s">
        <v>62</v>
      </c>
      <c r="B14" s="19"/>
      <c r="C14" s="19">
        <v>80650</v>
      </c>
      <c r="D14" s="19"/>
      <c r="E14" s="19">
        <v>159271</v>
      </c>
      <c r="F14" s="19"/>
      <c r="G14" s="19">
        <v>192</v>
      </c>
      <c r="H14" s="19"/>
      <c r="I14" s="19">
        <v>-4487</v>
      </c>
      <c r="J14" s="19"/>
      <c r="K14" s="19">
        <f>SUM(C14:I14)</f>
        <v>235626</v>
      </c>
    </row>
    <row r="15" spans="1:11" ht="12.75" hidden="1">
      <c r="A15" s="2" t="s">
        <v>20</v>
      </c>
      <c r="B15" s="19"/>
      <c r="C15" s="19">
        <v>0</v>
      </c>
      <c r="D15" s="19"/>
      <c r="E15" s="19">
        <v>0</v>
      </c>
      <c r="F15" s="19"/>
      <c r="G15" s="19">
        <v>0</v>
      </c>
      <c r="H15" s="19"/>
      <c r="I15" s="19">
        <v>17060</v>
      </c>
      <c r="J15" s="19"/>
      <c r="K15" s="19">
        <f>C15+I15</f>
        <v>17060</v>
      </c>
    </row>
    <row r="16" spans="1:11" ht="12.75" hidden="1">
      <c r="A16" s="2" t="s">
        <v>63</v>
      </c>
      <c r="B16" s="19"/>
      <c r="C16" s="19">
        <v>0</v>
      </c>
      <c r="D16" s="19"/>
      <c r="E16" s="19">
        <v>0</v>
      </c>
      <c r="F16" s="19"/>
      <c r="G16" s="19">
        <v>0</v>
      </c>
      <c r="H16" s="19"/>
      <c r="I16" s="19">
        <v>-6968</v>
      </c>
      <c r="J16" s="19"/>
      <c r="K16" s="19">
        <f>C16+I16</f>
        <v>-6968</v>
      </c>
    </row>
    <row r="17" spans="1:11" ht="12.75" hidden="1">
      <c r="A17" s="2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3.5" hidden="1" thickBot="1">
      <c r="A18" s="2" t="s">
        <v>64</v>
      </c>
      <c r="B18" s="21"/>
      <c r="C18" s="20">
        <f>SUM(C14:C17)</f>
        <v>80650</v>
      </c>
      <c r="D18" s="21"/>
      <c r="E18" s="20">
        <f>SUM(E14:E17)</f>
        <v>159271</v>
      </c>
      <c r="F18" s="21"/>
      <c r="G18" s="20">
        <f>SUM(G14:G17)</f>
        <v>192</v>
      </c>
      <c r="H18" s="21"/>
      <c r="I18" s="20">
        <f>SUM(I14:I17)</f>
        <v>5605</v>
      </c>
      <c r="J18" s="21"/>
      <c r="K18" s="20">
        <f>SUM(K14:K17)</f>
        <v>245718</v>
      </c>
    </row>
    <row r="19" spans="1:11" ht="12.75">
      <c r="A19" s="27" t="s">
        <v>74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12.7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2" t="s">
        <v>65</v>
      </c>
      <c r="B21" s="22"/>
      <c r="C21" s="22">
        <f>C18</f>
        <v>80650</v>
      </c>
      <c r="D21" s="22"/>
      <c r="E21" s="22">
        <f>E18</f>
        <v>159271</v>
      </c>
      <c r="F21" s="22"/>
      <c r="G21" s="22">
        <f>G18</f>
        <v>192</v>
      </c>
      <c r="H21" s="22"/>
      <c r="I21" s="22">
        <f>I18-2</f>
        <v>5603</v>
      </c>
      <c r="J21" s="22"/>
      <c r="K21" s="22">
        <f>K18-2</f>
        <v>245716</v>
      </c>
    </row>
    <row r="22" spans="1:11" ht="12.75">
      <c r="A22" s="23" t="s">
        <v>66</v>
      </c>
      <c r="B22" s="22"/>
      <c r="C22" s="24">
        <v>0</v>
      </c>
      <c r="D22" s="22"/>
      <c r="E22" s="24">
        <v>0</v>
      </c>
      <c r="F22" s="22"/>
      <c r="G22" s="24">
        <v>0</v>
      </c>
      <c r="H22" s="22"/>
      <c r="I22" s="24">
        <v>4065</v>
      </c>
      <c r="J22" s="22"/>
      <c r="K22" s="24">
        <v>4065</v>
      </c>
    </row>
    <row r="23" spans="1:11" ht="12.75">
      <c r="A23" s="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2.75">
      <c r="A24" s="23" t="s">
        <v>67</v>
      </c>
      <c r="B24" s="22"/>
      <c r="C24" s="22">
        <f>SUM(C21:C22)</f>
        <v>80650</v>
      </c>
      <c r="D24" s="22"/>
      <c r="E24" s="22">
        <f>SUM(E21:E22)</f>
        <v>159271</v>
      </c>
      <c r="F24" s="22"/>
      <c r="G24" s="22">
        <f>SUM(G21:G22)</f>
        <v>192</v>
      </c>
      <c r="H24" s="22"/>
      <c r="I24" s="22">
        <f>SUM(I21:I22)</f>
        <v>9668</v>
      </c>
      <c r="J24" s="22"/>
      <c r="K24" s="22">
        <f>SUM(K21:K22)</f>
        <v>249781</v>
      </c>
    </row>
    <row r="25" spans="1:11" ht="12.75">
      <c r="A25" s="2" t="s">
        <v>92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31" t="s">
        <v>21</v>
      </c>
      <c r="B26" s="19"/>
      <c r="C26" s="19">
        <v>0</v>
      </c>
      <c r="D26" s="19"/>
      <c r="E26" s="19">
        <v>0</v>
      </c>
      <c r="F26" s="19"/>
      <c r="G26" s="19">
        <v>0</v>
      </c>
      <c r="H26" s="19"/>
      <c r="I26" s="22">
        <f>PnL!E27</f>
        <v>10288</v>
      </c>
      <c r="J26" s="22"/>
      <c r="K26" s="22">
        <f>I26</f>
        <v>10288</v>
      </c>
    </row>
    <row r="27" spans="1:11" ht="12.75">
      <c r="A27" s="31" t="s">
        <v>68</v>
      </c>
      <c r="B27" s="19"/>
      <c r="C27" s="19">
        <v>0</v>
      </c>
      <c r="D27" s="19"/>
      <c r="E27" s="19">
        <v>0</v>
      </c>
      <c r="F27" s="19"/>
      <c r="G27" s="19">
        <v>0</v>
      </c>
      <c r="H27" s="19"/>
      <c r="I27" s="22">
        <v>-4065</v>
      </c>
      <c r="J27" s="22"/>
      <c r="K27" s="22">
        <v>-4065</v>
      </c>
    </row>
    <row r="28" spans="2:11" ht="12.75">
      <c r="B28" s="19"/>
      <c r="C28" s="19"/>
      <c r="D28" s="19"/>
      <c r="E28" s="19"/>
      <c r="F28" s="19"/>
      <c r="G28" s="19"/>
      <c r="H28" s="19"/>
      <c r="I28" s="22"/>
      <c r="J28" s="22"/>
      <c r="K28" s="22"/>
    </row>
    <row r="29" spans="1:11" ht="13.5" thickBot="1">
      <c r="A29" s="2" t="s">
        <v>69</v>
      </c>
      <c r="B29" s="26"/>
      <c r="C29" s="25">
        <f>SUM(C24:C26)</f>
        <v>80650</v>
      </c>
      <c r="D29" s="26"/>
      <c r="E29" s="25">
        <f>SUM(E24:E26)</f>
        <v>159271</v>
      </c>
      <c r="F29" s="26"/>
      <c r="G29" s="25">
        <f>SUM(G24:G26)</f>
        <v>192</v>
      </c>
      <c r="H29" s="26"/>
      <c r="I29" s="25">
        <f>SUM(I24:I27)</f>
        <v>15891</v>
      </c>
      <c r="J29" s="26"/>
      <c r="K29" s="25">
        <f>SUM(K24:K27)</f>
        <v>256004</v>
      </c>
    </row>
    <row r="30" spans="2:11" ht="13.5" thickTop="1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2:11" ht="12.75"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2:11" ht="12.7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6" ht="12.75">
      <c r="A36" t="s">
        <v>70</v>
      </c>
    </row>
    <row r="37" ht="12.75">
      <c r="A37" t="s">
        <v>71</v>
      </c>
    </row>
  </sheetData>
  <printOptions/>
  <pageMargins left="0.92" right="0.2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B15">
      <selection activeCell="D45" sqref="D45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3.140625" style="0" customWidth="1"/>
    <col min="4" max="4" width="17.57421875" style="0" bestFit="1" customWidth="1"/>
    <col min="5" max="5" width="13.8515625" style="0" customWidth="1"/>
    <col min="6" max="6" width="17.57421875" style="0" bestFit="1" customWidth="1"/>
  </cols>
  <sheetData>
    <row r="1" ht="15.75">
      <c r="A1" s="1" t="s">
        <v>0</v>
      </c>
    </row>
    <row r="2" ht="12.75">
      <c r="A2" s="2" t="s">
        <v>3</v>
      </c>
    </row>
    <row r="3" ht="12.75">
      <c r="A3" t="s">
        <v>4</v>
      </c>
    </row>
    <row r="6" ht="15.75">
      <c r="A6" s="1" t="s">
        <v>78</v>
      </c>
    </row>
    <row r="7" ht="15.75">
      <c r="A7" s="1" t="s">
        <v>79</v>
      </c>
    </row>
    <row r="8" ht="12.75">
      <c r="C8" s="3"/>
    </row>
    <row r="9" spans="3:6" ht="12.75">
      <c r="C9" s="17" t="s">
        <v>5</v>
      </c>
      <c r="D9" s="16"/>
      <c r="E9" s="17" t="s">
        <v>55</v>
      </c>
      <c r="F9" s="16"/>
    </row>
    <row r="10" spans="3:6" ht="12.75">
      <c r="C10" s="16" t="s">
        <v>6</v>
      </c>
      <c r="D10" s="16" t="s">
        <v>7</v>
      </c>
      <c r="E10" s="16" t="s">
        <v>6</v>
      </c>
      <c r="F10" s="16" t="s">
        <v>7</v>
      </c>
    </row>
    <row r="11" spans="3:6" ht="12.75">
      <c r="C11" s="16" t="s">
        <v>8</v>
      </c>
      <c r="D11" s="16" t="s">
        <v>9</v>
      </c>
      <c r="E11" s="16" t="s">
        <v>8</v>
      </c>
      <c r="F11" s="16" t="s">
        <v>9</v>
      </c>
    </row>
    <row r="12" spans="3:6" ht="12.75">
      <c r="C12" s="16" t="s">
        <v>10</v>
      </c>
      <c r="D12" s="16" t="s">
        <v>10</v>
      </c>
      <c r="E12" s="16" t="s">
        <v>11</v>
      </c>
      <c r="F12" s="16" t="s">
        <v>12</v>
      </c>
    </row>
    <row r="13" spans="3:6" ht="12.75">
      <c r="C13" s="18" t="s">
        <v>26</v>
      </c>
      <c r="D13" s="18" t="s">
        <v>27</v>
      </c>
      <c r="E13" s="18" t="s">
        <v>26</v>
      </c>
      <c r="F13" s="18" t="s">
        <v>27</v>
      </c>
    </row>
    <row r="14" spans="3:6" ht="12.75">
      <c r="C14" s="16" t="s">
        <v>13</v>
      </c>
      <c r="D14" s="16" t="s">
        <v>13</v>
      </c>
      <c r="E14" s="16" t="s">
        <v>13</v>
      </c>
      <c r="F14" s="16" t="s">
        <v>13</v>
      </c>
    </row>
    <row r="17" spans="1:6" ht="12.75">
      <c r="A17">
        <v>1</v>
      </c>
      <c r="B17" t="s">
        <v>14</v>
      </c>
      <c r="C17" s="14">
        <f>PnL!C17</f>
        <v>16602</v>
      </c>
      <c r="D17" s="14">
        <f>PnL!D17</f>
        <v>14635</v>
      </c>
      <c r="E17" s="14">
        <f>PnL!E17</f>
        <v>46198</v>
      </c>
      <c r="F17" s="14">
        <f>PnL!F17</f>
        <v>37439</v>
      </c>
    </row>
    <row r="19" spans="1:6" ht="12.75">
      <c r="A19">
        <v>2</v>
      </c>
      <c r="B19" t="s">
        <v>80</v>
      </c>
      <c r="C19" s="14">
        <f>PnL!C21</f>
        <v>3702</v>
      </c>
      <c r="D19" s="14">
        <f>PnL!D21</f>
        <v>8179</v>
      </c>
      <c r="E19" s="14">
        <f>PnL!E21</f>
        <v>17100</v>
      </c>
      <c r="F19" s="14">
        <f>PnL!F21</f>
        <v>20908</v>
      </c>
    </row>
    <row r="21" spans="1:6" ht="12.75">
      <c r="A21">
        <v>3</v>
      </c>
      <c r="B21" t="s">
        <v>81</v>
      </c>
      <c r="C21" s="14">
        <f>PnL!C27</f>
        <v>1166</v>
      </c>
      <c r="D21" s="14">
        <f>PnL!D27</f>
        <v>6052</v>
      </c>
      <c r="E21" s="14">
        <f>PnL!E27</f>
        <v>10288</v>
      </c>
      <c r="F21" s="14">
        <f>PnL!F27</f>
        <v>16057</v>
      </c>
    </row>
    <row r="23" spans="1:6" ht="12.75">
      <c r="A23">
        <v>4</v>
      </c>
      <c r="B23" t="s">
        <v>82</v>
      </c>
      <c r="C23" s="14">
        <f>PnL!C27</f>
        <v>1166</v>
      </c>
      <c r="D23" s="14">
        <f>PnL!D27</f>
        <v>6052</v>
      </c>
      <c r="E23" s="14">
        <f>PnL!E27</f>
        <v>10288</v>
      </c>
      <c r="F23" s="14">
        <f>PnL!F27</f>
        <v>16057</v>
      </c>
    </row>
    <row r="25" spans="1:6" ht="12.75">
      <c r="A25">
        <v>5</v>
      </c>
      <c r="B25" t="s">
        <v>83</v>
      </c>
      <c r="C25" s="13">
        <f>PnL!C32</f>
        <v>1.4457532548047116</v>
      </c>
      <c r="D25" s="13">
        <f>PnL!D32</f>
        <v>7.504029758214507</v>
      </c>
      <c r="E25" s="13">
        <f>PnL!E32</f>
        <v>12.756354618722876</v>
      </c>
      <c r="F25" s="13">
        <f>PnL!F32</f>
        <v>19.909485430874145</v>
      </c>
    </row>
    <row r="27" spans="1:6" ht="12.75">
      <c r="A27">
        <v>6</v>
      </c>
      <c r="B27" t="s">
        <v>25</v>
      </c>
      <c r="C27" s="13">
        <f>PnL!C36</f>
        <v>7</v>
      </c>
      <c r="D27" s="13">
        <f>PnL!D36</f>
        <v>0</v>
      </c>
      <c r="E27" s="13">
        <f>PnL!E36</f>
        <v>7</v>
      </c>
      <c r="F27" s="13">
        <f>PnL!F36</f>
        <v>0</v>
      </c>
    </row>
    <row r="29" spans="1:6" ht="12.75">
      <c r="A29">
        <v>7</v>
      </c>
      <c r="B29" t="s">
        <v>84</v>
      </c>
      <c r="C29" s="28">
        <f>(256004-254115)/80650</f>
        <v>0.0234221946683199</v>
      </c>
      <c r="D29" s="28">
        <f>(253550-247480)/80650</f>
        <v>0.07526348419094854</v>
      </c>
      <c r="E29" s="13">
        <f>'B.Sheet'!D59</f>
        <v>3.174259144451333</v>
      </c>
      <c r="F29">
        <v>3.14</v>
      </c>
    </row>
    <row r="30" ht="12.75">
      <c r="C30" s="28"/>
    </row>
    <row r="33" ht="15.75">
      <c r="A33" s="1" t="s">
        <v>87</v>
      </c>
    </row>
    <row r="34" ht="15.75">
      <c r="A34" s="1"/>
    </row>
    <row r="35" spans="3:6" ht="12.75">
      <c r="C35" s="17" t="s">
        <v>5</v>
      </c>
      <c r="D35" s="16"/>
      <c r="E35" s="17" t="s">
        <v>55</v>
      </c>
      <c r="F35" s="16"/>
    </row>
    <row r="36" spans="3:6" ht="12.75">
      <c r="C36" s="16" t="s">
        <v>6</v>
      </c>
      <c r="D36" s="16" t="s">
        <v>7</v>
      </c>
      <c r="E36" s="16" t="s">
        <v>6</v>
      </c>
      <c r="F36" s="16" t="s">
        <v>7</v>
      </c>
    </row>
    <row r="37" spans="3:6" ht="12.75">
      <c r="C37" s="16" t="s">
        <v>8</v>
      </c>
      <c r="D37" s="16" t="s">
        <v>9</v>
      </c>
      <c r="E37" s="16" t="s">
        <v>8</v>
      </c>
      <c r="F37" s="16" t="s">
        <v>9</v>
      </c>
    </row>
    <row r="38" spans="3:6" ht="12.75">
      <c r="C38" s="16" t="s">
        <v>10</v>
      </c>
      <c r="D38" s="16" t="s">
        <v>10</v>
      </c>
      <c r="E38" s="16" t="s">
        <v>11</v>
      </c>
      <c r="F38" s="16" t="s">
        <v>12</v>
      </c>
    </row>
    <row r="39" spans="3:6" ht="12.75">
      <c r="C39" s="18" t="s">
        <v>26</v>
      </c>
      <c r="D39" s="18" t="s">
        <v>27</v>
      </c>
      <c r="E39" s="18" t="s">
        <v>26</v>
      </c>
      <c r="F39" s="18" t="s">
        <v>27</v>
      </c>
    </row>
    <row r="40" spans="3:6" ht="12.75">
      <c r="C40" s="16" t="s">
        <v>13</v>
      </c>
      <c r="D40" s="16" t="s">
        <v>13</v>
      </c>
      <c r="E40" s="16" t="s">
        <v>13</v>
      </c>
      <c r="F40" s="16" t="s">
        <v>13</v>
      </c>
    </row>
    <row r="43" spans="1:6" ht="12.75">
      <c r="A43">
        <v>1</v>
      </c>
      <c r="B43" t="s">
        <v>85</v>
      </c>
      <c r="C43" s="14">
        <f>PnL!C21</f>
        <v>3702</v>
      </c>
      <c r="D43" s="14">
        <f>PnL!D21</f>
        <v>8179</v>
      </c>
      <c r="E43" s="14">
        <f>PnL!E21</f>
        <v>17100</v>
      </c>
      <c r="F43" s="14">
        <f>PnL!F21</f>
        <v>20908</v>
      </c>
    </row>
    <row r="45" spans="1:6" ht="12.75">
      <c r="A45">
        <v>2</v>
      </c>
      <c r="B45" t="s">
        <v>125</v>
      </c>
      <c r="C45" s="28">
        <v>0</v>
      </c>
      <c r="D45" s="28">
        <v>0</v>
      </c>
      <c r="E45" s="28">
        <v>0</v>
      </c>
      <c r="F45" s="28">
        <v>0</v>
      </c>
    </row>
    <row r="47" spans="1:6" ht="12.75">
      <c r="A47">
        <v>3</v>
      </c>
      <c r="B47" t="s">
        <v>86</v>
      </c>
      <c r="C47" s="28">
        <v>0</v>
      </c>
      <c r="D47" s="28">
        <v>0</v>
      </c>
      <c r="E47" s="28">
        <v>0</v>
      </c>
      <c r="F47" s="28">
        <v>0</v>
      </c>
    </row>
    <row r="51" ht="12.75">
      <c r="A51" s="23"/>
    </row>
  </sheetData>
  <printOptions/>
  <pageMargins left="1.37" right="0.25" top="0.27" bottom="0.33" header="0.25" footer="0.3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Total Corporate Compliance</cp:lastModifiedBy>
  <cp:lastPrinted>2002-11-01T06:41:37Z</cp:lastPrinted>
  <dcterms:created xsi:type="dcterms:W3CDTF">2002-10-12T13:18:42Z</dcterms:created>
  <dcterms:modified xsi:type="dcterms:W3CDTF">2002-10-23T08:12:03Z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